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10" windowWidth="10335" windowHeight="10170" activeTab="0"/>
  </bookViews>
  <sheets>
    <sheet name="report_output.php-29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<sst xmlns="http://schemas.openxmlformats.org/spreadsheetml/2006/main" count="97" uniqueCount="58">
  <si>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Institution</t>
  </si>
  <si>
    <t>q_5_1</t>
  </si>
  <si>
    <t>q_5_2</t>
  </si>
  <si>
    <t>q_5_1+q_5_2</t>
  </si>
  <si>
    <t>q_5_3</t>
  </si>
  <si>
    <t>q_5_4</t>
  </si>
  <si>
    <t>q_5_3+q_5_4</t>
  </si>
  <si>
    <t>q_5_5</t>
  </si>
  <si>
    <t>q_5_6</t>
  </si>
  <si>
    <t>q_5_7</t>
  </si>
  <si>
    <t>q_5_8</t>
  </si>
  <si>
    <t>q_5_9</t>
  </si>
  <si>
    <t>q_5_10</t>
  </si>
  <si>
    <t>Brock University</t>
  </si>
  <si>
    <t>Carleton University</t>
  </si>
  <si>
    <t>N/A</t>
  </si>
  <si>
    <t>University of Guelph</t>
  </si>
  <si>
    <t>Lakehead University</t>
  </si>
  <si>
    <t>Laurentian University</t>
  </si>
  <si>
    <t>McMaster University</t>
  </si>
  <si>
    <t>Nipissing University</t>
  </si>
  <si>
    <t>Ontario College of Art and Design</t>
  </si>
  <si>
    <t>University of Ontario Institute of Technology</t>
  </si>
  <si>
    <t>Université d'Ottawa</t>
  </si>
  <si>
    <t>U/A</t>
  </si>
  <si>
    <t>Queen's University</t>
  </si>
  <si>
    <t>Royal Military of College of Canada</t>
  </si>
  <si>
    <t>N/R</t>
  </si>
  <si>
    <t>Ryerson University</t>
  </si>
  <si>
    <t>University of Toronto</t>
  </si>
  <si>
    <t>Trent University</t>
  </si>
  <si>
    <t>University of Waterloo</t>
  </si>
  <si>
    <t>University of Western Ontario</t>
  </si>
  <si>
    <t>Wilfrid Laurier University</t>
  </si>
  <si>
    <t>University of Windsor</t>
  </si>
  <si>
    <t>York University</t>
  </si>
  <si>
    <t>National Average</t>
  </si>
  <si>
    <t>National Total</t>
  </si>
  <si>
    <t>U/A=</t>
  </si>
  <si>
    <t>Unavailable / Non-disponible</t>
  </si>
  <si>
    <t>N/A=</t>
  </si>
  <si>
    <t>Not applicable / Sans objet</t>
  </si>
  <si>
    <t>N/P=</t>
  </si>
  <si>
    <t>Non-pertinent / Not applicable</t>
  </si>
  <si>
    <t>N/R=</t>
  </si>
  <si>
    <t>Did not reply / N’a pas répondu</t>
  </si>
  <si>
    <t>Expenditures for print monograph volumes</t>
  </si>
  <si>
    <t>Expenditures for electronic monograph titles</t>
  </si>
  <si>
    <t>Total monograph expenditures</t>
  </si>
  <si>
    <t>Expenditures for current print &amp; microform serials</t>
  </si>
  <si>
    <t>Expenditures for current electronic serials</t>
  </si>
  <si>
    <t>Total Serials Expenditures</t>
  </si>
  <si>
    <t>Expenditures for other library materials</t>
  </si>
  <si>
    <t>All materials fund expenditures not included above</t>
  </si>
  <si>
    <t xml:space="preserve">Total library materials </t>
  </si>
  <si>
    <t>Contract binding</t>
  </si>
  <si>
    <t>Funding received from external sources</t>
  </si>
  <si>
    <t>Expenditures on behalf of the institutions by external agencies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</si>
</sst>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0"/>
    <numFmt numFmtId="165" formatCode="&quot;$&quot;\ #\ ###\ 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64" fontId="0" fillId="0" borderId="12" xfId="0" applyNumberFormat="1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164" fontId="0" fillId="0" borderId="13" xfId="0" applyNumberFormat="1" applyFont="1" applyBorder="1" applyAlignment="1">
      <alignment horizontal="right" wrapText="1"/>
    </xf>
    <xf numFmtId="165" fontId="34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D26" sqref="D26"/>
    </sheetView>
  </sheetViews>
  <sheetFormatPr defaultColWidth="9.140625" defaultRowHeight="15"/>
  <cols>
    <col min="1" max="1" width="6.28125" style="5" customWidth="1"/>
    <col min="2" max="2" width="42.8515625" style="5" customWidth="1"/>
    <col min="3" max="14" width="12.57421875" style="5" customWidth="1"/>
    <col min="15" max="16384" width="9.140625" style="5" customWidth="1"/>
  </cols>
  <sheetData>
    <row r="1" spans="2:14" ht="90">
      <c r="B1" s="6"/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6" t="s">
        <v>53</v>
      </c>
      <c r="K1" s="6" t="s">
        <v>54</v>
      </c>
      <c r="L1" s="6" t="s">
        <v>55</v>
      </c>
      <c r="M1" s="6" t="s">
        <v>56</v>
      </c>
      <c r="N1" s="6" t="s">
        <v>57</v>
      </c>
    </row>
    <row r="2" spans="2:14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2:14" ht="15">
      <c r="B3" s="7" t="s">
        <v>13</v>
      </c>
      <c r="C3" s="8">
        <v>410161</v>
      </c>
      <c r="D3" s="8">
        <v>92095</v>
      </c>
      <c r="E3" s="8">
        <f>410161+92095</f>
        <v>502256</v>
      </c>
      <c r="F3" s="8">
        <v>196402</v>
      </c>
      <c r="G3" s="8">
        <v>1865276</v>
      </c>
      <c r="H3" s="8">
        <f>196402+1865276</f>
        <v>2061678</v>
      </c>
      <c r="I3" s="8">
        <v>22554</v>
      </c>
      <c r="J3" s="8">
        <v>76881</v>
      </c>
      <c r="K3" s="8">
        <v>2663369</v>
      </c>
      <c r="L3" s="8">
        <v>9497</v>
      </c>
      <c r="M3" s="8">
        <v>266397</v>
      </c>
      <c r="N3" s="8">
        <v>0</v>
      </c>
    </row>
    <row r="4" spans="2:14" ht="15">
      <c r="B4" s="9" t="s">
        <v>14</v>
      </c>
      <c r="C4" s="10">
        <v>951904</v>
      </c>
      <c r="D4" s="10">
        <v>76805</v>
      </c>
      <c r="E4" s="10">
        <f>951904+76805</f>
        <v>1028709</v>
      </c>
      <c r="F4" s="10">
        <v>774919</v>
      </c>
      <c r="G4" s="10">
        <v>3263387</v>
      </c>
      <c r="H4" s="10">
        <f>774919+3263387</f>
        <v>4038306</v>
      </c>
      <c r="I4" s="10">
        <v>252119</v>
      </c>
      <c r="J4" s="10">
        <v>34598</v>
      </c>
      <c r="K4" s="10">
        <v>5353732</v>
      </c>
      <c r="L4" s="10">
        <v>93398</v>
      </c>
      <c r="M4" s="10" t="s">
        <v>15</v>
      </c>
      <c r="N4" s="10" t="s">
        <v>15</v>
      </c>
    </row>
    <row r="5" spans="2:14" ht="15">
      <c r="B5" s="9" t="s">
        <v>16</v>
      </c>
      <c r="C5" s="10">
        <v>1087750</v>
      </c>
      <c r="D5" s="10">
        <v>265992</v>
      </c>
      <c r="E5" s="10">
        <f>1087750+265992</f>
        <v>1353742</v>
      </c>
      <c r="F5" s="10">
        <v>234068</v>
      </c>
      <c r="G5" s="10">
        <v>4061660</v>
      </c>
      <c r="H5" s="10">
        <f>234068+4061660</f>
        <v>4295728</v>
      </c>
      <c r="I5" s="10">
        <v>184497</v>
      </c>
      <c r="J5" s="10">
        <v>954570</v>
      </c>
      <c r="K5" s="10">
        <v>6788537</v>
      </c>
      <c r="L5" s="10">
        <v>27844</v>
      </c>
      <c r="M5" s="10">
        <v>35821</v>
      </c>
      <c r="N5" s="10" t="s">
        <v>15</v>
      </c>
    </row>
    <row r="6" spans="2:14" ht="15">
      <c r="B6" s="9" t="s">
        <v>17</v>
      </c>
      <c r="C6" s="10">
        <v>365226</v>
      </c>
      <c r="D6" s="10">
        <v>48246</v>
      </c>
      <c r="E6" s="10">
        <f>365226+48246</f>
        <v>413472</v>
      </c>
      <c r="F6" s="10">
        <v>396344</v>
      </c>
      <c r="G6" s="10">
        <v>985310</v>
      </c>
      <c r="H6" s="10">
        <f>396344+985310</f>
        <v>1381654</v>
      </c>
      <c r="I6" s="10">
        <v>3480</v>
      </c>
      <c r="J6" s="10">
        <v>0</v>
      </c>
      <c r="K6" s="10">
        <v>1798606</v>
      </c>
      <c r="L6" s="10">
        <v>20615</v>
      </c>
      <c r="M6" s="10">
        <v>0</v>
      </c>
      <c r="N6" s="10">
        <v>0</v>
      </c>
    </row>
    <row r="7" spans="2:14" ht="15">
      <c r="B7" s="9" t="s">
        <v>18</v>
      </c>
      <c r="C7" s="10">
        <v>386701</v>
      </c>
      <c r="D7" s="10">
        <v>132860</v>
      </c>
      <c r="E7" s="10">
        <f>386701+132860</f>
        <v>519561</v>
      </c>
      <c r="F7" s="10">
        <v>319212</v>
      </c>
      <c r="G7" s="10">
        <v>1511359</v>
      </c>
      <c r="H7" s="10">
        <f>319212+1511359</f>
        <v>1830571</v>
      </c>
      <c r="I7" s="10">
        <v>24990</v>
      </c>
      <c r="J7" s="10">
        <v>33081</v>
      </c>
      <c r="K7" s="10">
        <v>2408203</v>
      </c>
      <c r="L7" s="10">
        <v>5616</v>
      </c>
      <c r="M7" s="10">
        <v>23500</v>
      </c>
      <c r="N7" s="10" t="s">
        <v>15</v>
      </c>
    </row>
    <row r="8" spans="2:14" ht="15">
      <c r="B8" s="9" t="s">
        <v>19</v>
      </c>
      <c r="C8" s="10">
        <v>628299</v>
      </c>
      <c r="D8" s="10">
        <v>302206</v>
      </c>
      <c r="E8" s="10">
        <f>628299+302206</f>
        <v>930505</v>
      </c>
      <c r="F8" s="10">
        <v>944393</v>
      </c>
      <c r="G8" s="10">
        <v>5798900</v>
      </c>
      <c r="H8" s="10">
        <f>944393+5798900</f>
        <v>6743293</v>
      </c>
      <c r="I8" s="10">
        <v>402811</v>
      </c>
      <c r="J8" s="10">
        <v>917160</v>
      </c>
      <c r="K8" s="10">
        <v>8993769</v>
      </c>
      <c r="L8" s="10">
        <v>7233</v>
      </c>
      <c r="M8" s="10">
        <v>109000</v>
      </c>
      <c r="N8" s="10">
        <v>0</v>
      </c>
    </row>
    <row r="9" spans="2:14" ht="15">
      <c r="B9" s="9" t="s">
        <v>20</v>
      </c>
      <c r="C9" s="10">
        <v>150819</v>
      </c>
      <c r="D9" s="10">
        <v>27766</v>
      </c>
      <c r="E9" s="10">
        <f>150819+27766</f>
        <v>178585</v>
      </c>
      <c r="F9" s="10">
        <v>52057</v>
      </c>
      <c r="G9" s="10">
        <v>362406</v>
      </c>
      <c r="H9" s="10">
        <f>52057+362406</f>
        <v>414463</v>
      </c>
      <c r="I9" s="10">
        <v>81313</v>
      </c>
      <c r="J9" s="10">
        <v>94748</v>
      </c>
      <c r="K9" s="10">
        <v>769109</v>
      </c>
      <c r="L9" s="10">
        <v>4130</v>
      </c>
      <c r="M9" s="10">
        <v>0</v>
      </c>
      <c r="N9" s="10">
        <v>0</v>
      </c>
    </row>
    <row r="10" spans="2:14" ht="15">
      <c r="B10" s="9" t="s">
        <v>21</v>
      </c>
      <c r="C10" s="10">
        <v>82473</v>
      </c>
      <c r="D10" s="10">
        <v>12532</v>
      </c>
      <c r="E10" s="10">
        <f>82473+12532</f>
        <v>95005</v>
      </c>
      <c r="F10" s="10">
        <v>29820</v>
      </c>
      <c r="G10" s="10">
        <v>167718</v>
      </c>
      <c r="H10" s="10">
        <f>29820+167718</f>
        <v>197538</v>
      </c>
      <c r="I10" s="10">
        <v>51597</v>
      </c>
      <c r="J10" s="10">
        <v>37017</v>
      </c>
      <c r="K10" s="10">
        <v>381157</v>
      </c>
      <c r="L10" s="10">
        <v>11817</v>
      </c>
      <c r="M10" s="10">
        <v>0</v>
      </c>
      <c r="N10" s="10">
        <v>66236</v>
      </c>
    </row>
    <row r="11" spans="2:14" ht="15">
      <c r="B11" s="9" t="s">
        <v>22</v>
      </c>
      <c r="C11" s="10">
        <v>525974</v>
      </c>
      <c r="D11" s="10">
        <v>211000</v>
      </c>
      <c r="E11" s="10">
        <f>525974+211000</f>
        <v>736974</v>
      </c>
      <c r="F11" s="10">
        <v>84084</v>
      </c>
      <c r="G11" s="10">
        <v>1677000</v>
      </c>
      <c r="H11" s="10">
        <f>84084+1677000</f>
        <v>1761084</v>
      </c>
      <c r="I11" s="10">
        <v>17920</v>
      </c>
      <c r="J11" s="10">
        <v>130442</v>
      </c>
      <c r="K11" s="10">
        <v>2646420</v>
      </c>
      <c r="L11" s="10">
        <v>7843</v>
      </c>
      <c r="M11" s="10">
        <v>0</v>
      </c>
      <c r="N11" s="10" t="s">
        <v>15</v>
      </c>
    </row>
    <row r="12" spans="2:14" ht="15">
      <c r="B12" s="9" t="s">
        <v>23</v>
      </c>
      <c r="C12" s="10">
        <v>4122630</v>
      </c>
      <c r="D12" s="10" t="s">
        <v>24</v>
      </c>
      <c r="E12" s="10">
        <f>4122630+0</f>
        <v>4122630</v>
      </c>
      <c r="F12" s="10">
        <v>1787591</v>
      </c>
      <c r="G12" s="10">
        <v>5742708</v>
      </c>
      <c r="H12" s="10">
        <f>1787591+5742708</f>
        <v>7530299</v>
      </c>
      <c r="I12" s="10">
        <v>0</v>
      </c>
      <c r="J12" s="10">
        <v>184238</v>
      </c>
      <c r="K12" s="10">
        <v>11837167</v>
      </c>
      <c r="L12" s="10">
        <v>98339</v>
      </c>
      <c r="M12" s="10" t="s">
        <v>24</v>
      </c>
      <c r="N12" s="10" t="s">
        <v>24</v>
      </c>
    </row>
    <row r="13" spans="2:14" ht="15">
      <c r="B13" s="9" t="s">
        <v>25</v>
      </c>
      <c r="C13" s="10">
        <v>1362335</v>
      </c>
      <c r="D13" s="10" t="s">
        <v>24</v>
      </c>
      <c r="E13" s="10">
        <f>1362335+0</f>
        <v>1362335</v>
      </c>
      <c r="F13" s="10">
        <v>1796834</v>
      </c>
      <c r="G13" s="10">
        <v>5787074</v>
      </c>
      <c r="H13" s="10">
        <f>1796834+5787074</f>
        <v>7583908</v>
      </c>
      <c r="I13" s="10">
        <v>119535</v>
      </c>
      <c r="J13" s="10">
        <v>650641</v>
      </c>
      <c r="K13" s="10">
        <v>9716419</v>
      </c>
      <c r="L13" s="10">
        <v>73364</v>
      </c>
      <c r="M13" s="10" t="s">
        <v>15</v>
      </c>
      <c r="N13" s="10" t="s">
        <v>15</v>
      </c>
    </row>
    <row r="14" spans="2:14" ht="15">
      <c r="B14" s="9" t="s">
        <v>26</v>
      </c>
      <c r="C14" s="10" t="s">
        <v>27</v>
      </c>
      <c r="D14" s="10" t="s">
        <v>27</v>
      </c>
      <c r="E14" s="10" t="s">
        <v>27</v>
      </c>
      <c r="F14" s="10" t="s">
        <v>27</v>
      </c>
      <c r="G14" s="10" t="s">
        <v>27</v>
      </c>
      <c r="H14" s="10" t="s">
        <v>27</v>
      </c>
      <c r="I14" s="10" t="s">
        <v>27</v>
      </c>
      <c r="J14" s="10" t="s">
        <v>27</v>
      </c>
      <c r="K14" s="10" t="s">
        <v>27</v>
      </c>
      <c r="L14" s="10" t="s">
        <v>27</v>
      </c>
      <c r="M14" s="10" t="s">
        <v>27</v>
      </c>
      <c r="N14" s="10" t="s">
        <v>27</v>
      </c>
    </row>
    <row r="15" spans="2:14" ht="15">
      <c r="B15" s="9" t="s">
        <v>28</v>
      </c>
      <c r="C15" s="10">
        <v>1179812</v>
      </c>
      <c r="D15" s="10">
        <v>267402</v>
      </c>
      <c r="E15" s="10">
        <f>1179812+267402</f>
        <v>1447214</v>
      </c>
      <c r="F15" s="10">
        <v>476457</v>
      </c>
      <c r="G15" s="10">
        <v>2993333</v>
      </c>
      <c r="H15" s="10">
        <f>476457+2993333</f>
        <v>3469790</v>
      </c>
      <c r="I15" s="10">
        <v>0</v>
      </c>
      <c r="J15" s="10">
        <v>0</v>
      </c>
      <c r="K15" s="10">
        <v>4917004</v>
      </c>
      <c r="L15" s="10">
        <v>18242</v>
      </c>
      <c r="M15" s="10">
        <v>0</v>
      </c>
      <c r="N15" s="10">
        <v>0</v>
      </c>
    </row>
    <row r="16" spans="2:14" ht="15">
      <c r="B16" s="9" t="s">
        <v>29</v>
      </c>
      <c r="C16" s="10">
        <v>8604228</v>
      </c>
      <c r="D16" s="10" t="s">
        <v>24</v>
      </c>
      <c r="E16" s="10">
        <f>8604228+0</f>
        <v>8604228</v>
      </c>
      <c r="F16" s="10">
        <v>12603285</v>
      </c>
      <c r="G16" s="10" t="s">
        <v>24</v>
      </c>
      <c r="H16" s="10">
        <f>12603285+0</f>
        <v>12603285</v>
      </c>
      <c r="I16" s="10">
        <v>5988061</v>
      </c>
      <c r="J16" s="10" t="s">
        <v>24</v>
      </c>
      <c r="K16" s="10">
        <v>27195574</v>
      </c>
      <c r="L16" s="10">
        <v>360254</v>
      </c>
      <c r="M16" s="10" t="s">
        <v>24</v>
      </c>
      <c r="N16" s="10" t="s">
        <v>24</v>
      </c>
    </row>
    <row r="17" spans="2:14" ht="15">
      <c r="B17" s="9" t="s">
        <v>30</v>
      </c>
      <c r="C17" s="10" t="s">
        <v>27</v>
      </c>
      <c r="D17" s="10" t="s">
        <v>27</v>
      </c>
      <c r="E17" s="10" t="s">
        <v>27</v>
      </c>
      <c r="F17" s="10" t="s">
        <v>27</v>
      </c>
      <c r="G17" s="10" t="s">
        <v>27</v>
      </c>
      <c r="H17" s="10" t="s">
        <v>27</v>
      </c>
      <c r="I17" s="10" t="s">
        <v>27</v>
      </c>
      <c r="J17" s="10" t="s">
        <v>27</v>
      </c>
      <c r="K17" s="10" t="s">
        <v>27</v>
      </c>
      <c r="L17" s="10" t="s">
        <v>27</v>
      </c>
      <c r="M17" s="10" t="s">
        <v>27</v>
      </c>
      <c r="N17" s="10" t="s">
        <v>27</v>
      </c>
    </row>
    <row r="18" spans="2:14" ht="15">
      <c r="B18" s="9" t="s">
        <v>31</v>
      </c>
      <c r="C18" s="10">
        <v>645846</v>
      </c>
      <c r="D18" s="10">
        <v>93868</v>
      </c>
      <c r="E18" s="10">
        <f>645846+93868</f>
        <v>739714</v>
      </c>
      <c r="F18" s="10">
        <v>1257773</v>
      </c>
      <c r="G18" s="10">
        <v>4312820</v>
      </c>
      <c r="H18" s="10">
        <f>1257773+4312820</f>
        <v>5570593</v>
      </c>
      <c r="I18" s="10">
        <v>163458</v>
      </c>
      <c r="J18" s="10">
        <v>373849</v>
      </c>
      <c r="K18" s="10">
        <v>6847614</v>
      </c>
      <c r="L18" s="10">
        <v>58454</v>
      </c>
      <c r="M18" s="10">
        <v>148003</v>
      </c>
      <c r="N18" s="10" t="s">
        <v>15</v>
      </c>
    </row>
    <row r="19" spans="2:14" ht="15">
      <c r="B19" s="9" t="s">
        <v>32</v>
      </c>
      <c r="C19" s="10">
        <v>2137674</v>
      </c>
      <c r="D19" s="10">
        <v>121683</v>
      </c>
      <c r="E19" s="10">
        <f>2137674+121683</f>
        <v>2259357</v>
      </c>
      <c r="F19" s="10">
        <v>2346029</v>
      </c>
      <c r="G19" s="10">
        <v>7277571</v>
      </c>
      <c r="H19" s="10">
        <f>2346029+7277571</f>
        <v>9623600</v>
      </c>
      <c r="I19" s="10">
        <v>0</v>
      </c>
      <c r="J19" s="10">
        <v>0</v>
      </c>
      <c r="K19" s="10">
        <v>11882957</v>
      </c>
      <c r="L19" s="10">
        <v>130254</v>
      </c>
      <c r="M19" s="10">
        <v>0</v>
      </c>
      <c r="N19" s="10">
        <v>0</v>
      </c>
    </row>
    <row r="20" spans="2:14" ht="15">
      <c r="B20" s="9" t="s">
        <v>33</v>
      </c>
      <c r="C20" s="10">
        <v>675251</v>
      </c>
      <c r="D20" s="10">
        <v>113537</v>
      </c>
      <c r="E20" s="10">
        <f>675251+113537</f>
        <v>788788</v>
      </c>
      <c r="F20" s="10">
        <v>473512</v>
      </c>
      <c r="G20" s="10">
        <v>1737345</v>
      </c>
      <c r="H20" s="10">
        <f>473512+1737345</f>
        <v>2210857</v>
      </c>
      <c r="I20" s="10">
        <v>14827</v>
      </c>
      <c r="J20" s="10">
        <v>69441</v>
      </c>
      <c r="K20" s="10">
        <v>3083913</v>
      </c>
      <c r="L20" s="10">
        <v>36463</v>
      </c>
      <c r="M20" s="10">
        <v>141000</v>
      </c>
      <c r="N20" s="10" t="s">
        <v>15</v>
      </c>
    </row>
    <row r="21" spans="2:14" ht="15">
      <c r="B21" s="9" t="s">
        <v>34</v>
      </c>
      <c r="C21" s="10">
        <v>686737</v>
      </c>
      <c r="D21" s="10">
        <v>244385</v>
      </c>
      <c r="E21" s="10">
        <f>686737+244385</f>
        <v>931122</v>
      </c>
      <c r="F21" s="10">
        <v>934328</v>
      </c>
      <c r="G21" s="10">
        <v>2936455</v>
      </c>
      <c r="H21" s="10">
        <f>934328+2936455</f>
        <v>3870783</v>
      </c>
      <c r="I21" s="10">
        <v>0</v>
      </c>
      <c r="J21" s="10">
        <v>64944</v>
      </c>
      <c r="K21" s="10">
        <v>4866849</v>
      </c>
      <c r="L21" s="10">
        <v>27854</v>
      </c>
      <c r="M21" s="10">
        <v>8639</v>
      </c>
      <c r="N21" s="10">
        <v>0</v>
      </c>
    </row>
    <row r="22" spans="2:14" ht="15">
      <c r="B22" s="9" t="s">
        <v>35</v>
      </c>
      <c r="C22" s="10">
        <v>2619083</v>
      </c>
      <c r="D22" s="10">
        <v>371584</v>
      </c>
      <c r="E22" s="10">
        <f>2619083+371584</f>
        <v>2990667</v>
      </c>
      <c r="F22" s="10">
        <v>1646936</v>
      </c>
      <c r="G22" s="10">
        <v>6939886</v>
      </c>
      <c r="H22" s="10">
        <f>1646936+6939886</f>
        <v>8586822</v>
      </c>
      <c r="I22" s="10">
        <v>247876</v>
      </c>
      <c r="J22" s="10">
        <v>0</v>
      </c>
      <c r="K22" s="10">
        <v>12476244</v>
      </c>
      <c r="L22" s="10">
        <v>145952</v>
      </c>
      <c r="M22" s="10">
        <v>0</v>
      </c>
      <c r="N22" s="10">
        <v>0</v>
      </c>
    </row>
    <row r="23" spans="2:14" ht="15">
      <c r="B23" s="2" t="s">
        <v>36</v>
      </c>
      <c r="C23" s="11">
        <f aca="true" t="shared" si="0" ref="C23:N23">AVERAGE(C3:C22)</f>
        <v>1479050.1666666667</v>
      </c>
      <c r="D23" s="11">
        <f t="shared" si="0"/>
        <v>158797.4</v>
      </c>
      <c r="E23" s="11">
        <f t="shared" si="0"/>
        <v>1611381.3333333333</v>
      </c>
      <c r="F23" s="11">
        <f t="shared" si="0"/>
        <v>1464113.5555555555</v>
      </c>
      <c r="G23" s="11">
        <f t="shared" si="0"/>
        <v>3377659.294117647</v>
      </c>
      <c r="H23" s="11">
        <f t="shared" si="0"/>
        <v>4654125.111111111</v>
      </c>
      <c r="I23" s="11">
        <f t="shared" si="0"/>
        <v>420835.44444444444</v>
      </c>
      <c r="J23" s="11">
        <f t="shared" si="0"/>
        <v>213035.88235294117</v>
      </c>
      <c r="K23" s="11">
        <f t="shared" si="0"/>
        <v>6923702.388888889</v>
      </c>
      <c r="L23" s="11">
        <f t="shared" si="0"/>
        <v>63176.055555555555</v>
      </c>
      <c r="M23" s="11">
        <f t="shared" si="0"/>
        <v>52311.42857142857</v>
      </c>
      <c r="N23" s="11">
        <f t="shared" si="0"/>
        <v>7359.555555555556</v>
      </c>
    </row>
    <row r="24" spans="2:14" ht="15">
      <c r="B24" s="2" t="s">
        <v>37</v>
      </c>
      <c r="C24" s="11">
        <f aca="true" t="shared" si="1" ref="C24:N24">SUM(C3,C4,C5,C6,C7,C8,C9,C10,C11,C12,C13,C15,C16,C18,C19,C20,C21,C22)</f>
        <v>26622903</v>
      </c>
      <c r="D24" s="11">
        <f t="shared" si="1"/>
        <v>2381961</v>
      </c>
      <c r="E24" s="11">
        <f t="shared" si="1"/>
        <v>29004864</v>
      </c>
      <c r="F24" s="11">
        <f t="shared" si="1"/>
        <v>26354044</v>
      </c>
      <c r="G24" s="11">
        <f t="shared" si="1"/>
        <v>57420208</v>
      </c>
      <c r="H24" s="11">
        <f t="shared" si="1"/>
        <v>83774252</v>
      </c>
      <c r="I24" s="11">
        <f t="shared" si="1"/>
        <v>7575038</v>
      </c>
      <c r="J24" s="11">
        <f t="shared" si="1"/>
        <v>3621610</v>
      </c>
      <c r="K24" s="11">
        <f t="shared" si="1"/>
        <v>124626643</v>
      </c>
      <c r="L24" s="11">
        <f t="shared" si="1"/>
        <v>1137169</v>
      </c>
      <c r="M24" s="11">
        <f t="shared" si="1"/>
        <v>732360</v>
      </c>
      <c r="N24" s="11">
        <f t="shared" si="1"/>
        <v>66236</v>
      </c>
    </row>
    <row r="26" spans="1:2" ht="15">
      <c r="A26" s="3" t="s">
        <v>38</v>
      </c>
      <c r="B26" s="4" t="s">
        <v>39</v>
      </c>
    </row>
    <row r="27" spans="1:2" ht="15">
      <c r="A27" s="3" t="s">
        <v>40</v>
      </c>
      <c r="B27" s="4" t="s">
        <v>41</v>
      </c>
    </row>
    <row r="28" spans="1:2" ht="15">
      <c r="A28" s="3" t="s">
        <v>42</v>
      </c>
      <c r="B28" s="4" t="s">
        <v>43</v>
      </c>
    </row>
    <row r="29" spans="1:2" ht="15">
      <c r="A29" s="3" t="s">
        <v>44</v>
      </c>
      <c r="B29" s="4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Shaun Hassanali</cp:lastModifiedBy>
  <dcterms:created xsi:type="dcterms:W3CDTF">2010-08-20T17:12:30Z</dcterms:created>
  <dcterms:modified xsi:type="dcterms:W3CDTF">2010-09-01T14:42:53Z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